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mfondoempleados-my.sharepoint.com/personal/coordinadorriesgos_fefoncrecer_com/Documents/1 MIGRACION INFO OCT 2025/1 RIESGOS/SARC/Tasas/"/>
    </mc:Choice>
  </mc:AlternateContent>
  <xr:revisionPtr revIDLastSave="17" documentId="8_{395F5E48-2EA1-468E-ADEF-F3F69062E83E}" xr6:coauthVersionLast="47" xr6:coauthVersionMax="47" xr10:uidLastSave="{1579ED49-B604-4239-BE9F-8A4E2967A749}"/>
  <bookViews>
    <workbookView xWindow="-110" yWindow="-110" windowWidth="19420" windowHeight="10300" xr2:uid="{00000000-000D-0000-FFFF-FFFF00000000}"/>
  </bookViews>
  <sheets>
    <sheet name="Tasas Foncrecer" sheetId="1" r:id="rId1"/>
    <sheet name="Comparativo" sheetId="2" r:id="rId2"/>
  </sheets>
  <definedNames>
    <definedName name="_xlnm.Print_Area" localSheetId="0">'Tasas Foncrecer'!$C$2:$E$41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G53" i="1"/>
  <c r="H52" i="1"/>
  <c r="G52" i="1"/>
  <c r="G21" i="1"/>
  <c r="H21" i="1"/>
  <c r="H3" i="1" l="1"/>
  <c r="H4" i="1"/>
  <c r="H44" i="1"/>
  <c r="G44" i="1"/>
  <c r="H50" i="1"/>
  <c r="H49" i="1"/>
  <c r="H48" i="1"/>
  <c r="H47" i="1"/>
  <c r="H46" i="1"/>
  <c r="H43" i="1"/>
  <c r="H41" i="1"/>
  <c r="H39" i="1"/>
  <c r="H38" i="1"/>
  <c r="H37" i="1"/>
  <c r="H35" i="1"/>
  <c r="H34" i="1"/>
  <c r="H33" i="1"/>
  <c r="H32" i="1"/>
  <c r="H30" i="1"/>
  <c r="H29" i="1"/>
  <c r="H28" i="1"/>
  <c r="H27" i="1"/>
  <c r="H25" i="1"/>
  <c r="H24" i="1"/>
  <c r="H23" i="1"/>
  <c r="H22" i="1"/>
  <c r="H20" i="1"/>
  <c r="H19" i="1"/>
  <c r="H17" i="1"/>
  <c r="H16" i="1"/>
  <c r="H15" i="1"/>
  <c r="H14" i="1"/>
  <c r="H13" i="1"/>
  <c r="H12" i="1"/>
  <c r="H11" i="1"/>
  <c r="H5" i="1"/>
  <c r="H6" i="1"/>
  <c r="H7" i="1"/>
  <c r="H8" i="1"/>
  <c r="H9" i="1"/>
  <c r="G3" i="1"/>
  <c r="J7" i="2" s="1"/>
  <c r="F10" i="2" l="1"/>
  <c r="E10" i="2"/>
  <c r="F7" i="2"/>
  <c r="E7" i="2"/>
  <c r="G7" i="2" l="1"/>
  <c r="G10" i="2"/>
  <c r="G46" i="1" l="1"/>
  <c r="G48" i="1"/>
  <c r="G20" i="1"/>
  <c r="G49" i="1"/>
  <c r="G47" i="1"/>
  <c r="G22" i="1"/>
  <c r="G50" i="1"/>
  <c r="G25" i="1"/>
  <c r="G43" i="1"/>
  <c r="G39" i="1"/>
  <c r="G23" i="1"/>
  <c r="G24" i="1"/>
  <c r="G38" i="1" l="1"/>
  <c r="G19" i="1"/>
  <c r="G34" i="1"/>
  <c r="G37" i="1"/>
  <c r="G35" i="1"/>
  <c r="G33" i="1"/>
  <c r="G32" i="1"/>
  <c r="G28" i="1"/>
  <c r="G29" i="1"/>
  <c r="G27" i="1"/>
  <c r="G6" i="1" l="1"/>
  <c r="J10" i="2" s="1"/>
  <c r="G17" i="1"/>
  <c r="G41" i="1"/>
  <c r="G7" i="1"/>
  <c r="J11" i="2" s="1"/>
  <c r="G8" i="1"/>
  <c r="J12" i="2" s="1"/>
  <c r="G4" i="1"/>
  <c r="J8" i="2" s="1"/>
  <c r="G30" i="1"/>
  <c r="G5" i="1"/>
  <c r="J9" i="2" s="1"/>
  <c r="G9" i="1"/>
  <c r="J13" i="2" s="1"/>
  <c r="K7" i="2"/>
  <c r="E8" i="2"/>
  <c r="F8" i="2"/>
  <c r="K8" i="2"/>
  <c r="E9" i="2"/>
  <c r="F9" i="2"/>
  <c r="K9" i="2"/>
  <c r="K10" i="2"/>
  <c r="E11" i="2"/>
  <c r="F11" i="2"/>
  <c r="K11" i="2"/>
  <c r="E12" i="2"/>
  <c r="F12" i="2"/>
  <c r="K12" i="2"/>
  <c r="E13" i="2"/>
  <c r="F13" i="2"/>
  <c r="K13" i="2"/>
  <c r="G11" i="2" l="1"/>
  <c r="G13" i="2"/>
  <c r="G9" i="2"/>
  <c r="G8" i="2"/>
  <c r="G12" i="2"/>
  <c r="L13" i="2" l="1"/>
  <c r="L8" i="2"/>
  <c r="L9" i="2"/>
  <c r="L7" i="2"/>
  <c r="L12" i="2"/>
  <c r="L11" i="2"/>
  <c r="L10" i="2"/>
  <c r="G11" i="1" l="1"/>
  <c r="M11" i="2"/>
  <c r="N11" i="2"/>
  <c r="M12" i="2"/>
  <c r="N12" i="2"/>
  <c r="M13" i="2"/>
  <c r="N13" i="2"/>
  <c r="M7" i="2"/>
  <c r="N7" i="2"/>
  <c r="M10" i="2"/>
  <c r="N10" i="2"/>
  <c r="M9" i="2"/>
  <c r="N9" i="2"/>
  <c r="M8" i="2"/>
  <c r="N8" i="2"/>
  <c r="G12" i="1"/>
  <c r="G13" i="1"/>
  <c r="G14" i="1"/>
  <c r="G15" i="1"/>
  <c r="G16" i="1"/>
</calcChain>
</file>

<file path=xl/sharedStrings.xml><?xml version="1.0" encoding="utf-8"?>
<sst xmlns="http://schemas.openxmlformats.org/spreadsheetml/2006/main" count="138" uniqueCount="52">
  <si>
    <t>LINEA</t>
  </si>
  <si>
    <t>MESES</t>
  </si>
  <si>
    <t># VECES</t>
  </si>
  <si>
    <t xml:space="preserve">Tasa MV </t>
  </si>
  <si>
    <t>LIBRE INVERSION</t>
  </si>
  <si>
    <t>1-12</t>
  </si>
  <si>
    <t>13-24</t>
  </si>
  <si>
    <t>25-36</t>
  </si>
  <si>
    <t>37-48</t>
  </si>
  <si>
    <t>49-60</t>
  </si>
  <si>
    <t>61-72</t>
  </si>
  <si>
    <t>73-84</t>
  </si>
  <si>
    <t>REORGANIZACION DE PASIVOS</t>
  </si>
  <si>
    <t>EDUACION PREESCOLAR Y SUPERIOR</t>
  </si>
  <si>
    <t>EDUCACION A NIVEL DE PREGRADO</t>
  </si>
  <si>
    <t>HASTA 60 MESES</t>
  </si>
  <si>
    <t>EDUCACION A NIVEL DE POSGRADO</t>
  </si>
  <si>
    <t>HASTA 48 MESES</t>
  </si>
  <si>
    <t>HASTA 36 MESES</t>
  </si>
  <si>
    <t>HASTA 72 MESES</t>
  </si>
  <si>
    <t>HASTA 84 MESES</t>
  </si>
  <si>
    <t>VIVIENDA</t>
  </si>
  <si>
    <t>1-36</t>
  </si>
  <si>
    <t>37-60</t>
  </si>
  <si>
    <t>VEHICULO</t>
  </si>
  <si>
    <t>SUMINISTROS Y SERVICIOS</t>
  </si>
  <si>
    <t>ANTICIPO DE PRIMA</t>
  </si>
  <si>
    <t>HASTA 3 MESES</t>
  </si>
  <si>
    <t>CREDITO EXPRESS</t>
  </si>
  <si>
    <t>1-24</t>
  </si>
  <si>
    <t>DESARROLLO EMPRESARIAL</t>
  </si>
  <si>
    <t>SIMULACION DE CREDITO FONCRECER</t>
  </si>
  <si>
    <t xml:space="preserve">FINANCIACION TRADICIONAL </t>
  </si>
  <si>
    <t>FINANCIACION  - FONCRECER</t>
  </si>
  <si>
    <t xml:space="preserve">Plazo meses </t>
  </si>
  <si>
    <t>Tasa MV</t>
  </si>
  <si>
    <t>Abono a Capital</t>
  </si>
  <si>
    <t>Costo Financiero</t>
  </si>
  <si>
    <t>Total</t>
  </si>
  <si>
    <t>Plazo meses</t>
  </si>
  <si>
    <t>Ahorro en el mes</t>
  </si>
  <si>
    <t>Total NA propuesta</t>
  </si>
  <si>
    <t>Tasa NA mes</t>
  </si>
  <si>
    <t xml:space="preserve">SIMULACION DE CREDITO TRADICIONAL </t>
  </si>
  <si>
    <t>Consumo</t>
  </si>
  <si>
    <t>UNIVERSIDAD GARANTIZADA</t>
  </si>
  <si>
    <t>CREDITO ROTATIVO</t>
  </si>
  <si>
    <t>60</t>
  </si>
  <si>
    <t>Tasa EA propuesta</t>
  </si>
  <si>
    <t>Tasas activas desde noviembre 2025</t>
  </si>
  <si>
    <t>PAGO DE IMPUESTOS</t>
  </si>
  <si>
    <t>FERIA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</si>
</sst>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.0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Ebrima"/>
    </font>
    <font>
      <b/>
      <sz val="8"/>
      <color theme="1"/>
      <name val="Ebrima"/>
    </font>
    <font>
      <b/>
      <sz val="8"/>
      <color theme="1" tint="0.3499862666707357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Ebrima"/>
    </font>
    <font>
      <b/>
      <sz val="10"/>
      <color theme="1" tint="4.9989318521683403E-2"/>
      <name val="Ebrima"/>
    </font>
    <font>
      <b/>
      <sz val="7"/>
      <color theme="1" tint="4.9989318521683403E-2"/>
      <name val="Calibri"/>
      <family val="2"/>
    </font>
    <font>
      <b/>
      <sz val="7"/>
      <color theme="1" tint="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10" fontId="0" fillId="0" borderId="0" xfId="1" applyNumberFormat="1" applyFont="1"/>
    <xf numFmtId="165" fontId="0" fillId="0" borderId="0" xfId="0" applyNumberFormat="1"/>
    <xf numFmtId="10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165" fontId="2" fillId="3" borderId="0" xfId="2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0" fontId="3" fillId="0" borderId="1" xfId="1" applyNumberFormat="1" applyFont="1" applyBorder="1" applyAlignment="1">
      <alignment horizontal="center"/>
    </xf>
    <xf numFmtId="165" fontId="3" fillId="0" borderId="1" xfId="2" applyNumberFormat="1" applyFont="1" applyBorder="1" applyAlignment="1">
      <alignment horizontal="center"/>
    </xf>
    <xf numFmtId="165" fontId="3" fillId="0" borderId="1" xfId="2" applyNumberFormat="1" applyFont="1" applyBorder="1" applyAlignment="1"/>
    <xf numFmtId="165" fontId="3" fillId="0" borderId="1" xfId="2" applyNumberFormat="1" applyFont="1" applyBorder="1"/>
    <xf numFmtId="165" fontId="3" fillId="0" borderId="1" xfId="0" applyNumberFormat="1" applyFont="1" applyBorder="1"/>
    <xf numFmtId="0" fontId="3" fillId="0" borderId="7" xfId="0" applyFont="1" applyBorder="1" applyAlignment="1">
      <alignment horizontal="center"/>
    </xf>
    <xf numFmtId="165" fontId="3" fillId="3" borderId="0" xfId="2" applyNumberFormat="1" applyFont="1" applyFill="1" applyBorder="1"/>
    <xf numFmtId="0" fontId="3" fillId="0" borderId="9" xfId="0" applyFont="1" applyBorder="1" applyAlignment="1">
      <alignment horizontal="center"/>
    </xf>
    <xf numFmtId="10" fontId="3" fillId="0" borderId="10" xfId="0" applyNumberFormat="1" applyFont="1" applyBorder="1" applyAlignment="1">
      <alignment horizontal="center"/>
    </xf>
    <xf numFmtId="165" fontId="3" fillId="0" borderId="10" xfId="2" applyNumberFormat="1" applyFont="1" applyBorder="1" applyAlignment="1">
      <alignment horizontal="center"/>
    </xf>
    <xf numFmtId="165" fontId="3" fillId="0" borderId="10" xfId="2" applyNumberFormat="1" applyFont="1" applyBorder="1" applyAlignment="1"/>
    <xf numFmtId="165" fontId="3" fillId="0" borderId="10" xfId="2" applyNumberFormat="1" applyFont="1" applyBorder="1"/>
    <xf numFmtId="165" fontId="3" fillId="0" borderId="10" xfId="0" applyNumberFormat="1" applyFont="1" applyBorder="1"/>
    <xf numFmtId="9" fontId="0" fillId="0" borderId="0" xfId="1" applyFont="1"/>
    <xf numFmtId="165" fontId="3" fillId="3" borderId="8" xfId="2" applyNumberFormat="1" applyFont="1" applyFill="1" applyBorder="1" applyAlignment="1">
      <alignment horizontal="center"/>
    </xf>
    <xf numFmtId="165" fontId="3" fillId="3" borderId="11" xfId="2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5" fontId="7" fillId="3" borderId="8" xfId="0" applyNumberFormat="1" applyFont="1" applyFill="1" applyBorder="1"/>
    <xf numFmtId="165" fontId="7" fillId="3" borderId="11" xfId="0" applyNumberFormat="1" applyFont="1" applyFill="1" applyBorder="1"/>
    <xf numFmtId="165" fontId="7" fillId="0" borderId="1" xfId="2" applyNumberFormat="1" applyFont="1" applyBorder="1"/>
    <xf numFmtId="165" fontId="7" fillId="0" borderId="10" xfId="2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0" fontId="7" fillId="0" borderId="1" xfId="1" applyNumberFormat="1" applyFont="1" applyBorder="1" applyAlignment="1">
      <alignment horizontal="center"/>
    </xf>
    <xf numFmtId="10" fontId="7" fillId="0" borderId="10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0" fillId="0" borderId="0" xfId="2" applyNumberFormat="1" applyFont="1"/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66" fontId="13" fillId="4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 shrinkToFit="1"/>
    </xf>
    <xf numFmtId="1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0" fillId="0" borderId="0" xfId="2" applyNumberFormat="1" applyFont="1" applyAlignment="1">
      <alignment wrapText="1"/>
    </xf>
    <xf numFmtId="49" fontId="2" fillId="6" borderId="1" xfId="0" applyNumberFormat="1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 inden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5" fontId="9" fillId="0" borderId="6" xfId="2" applyNumberFormat="1" applyFont="1" applyBorder="1" applyAlignment="1">
      <alignment horizontal="left" vertical="center"/>
    </xf>
    <xf numFmtId="165" fontId="9" fillId="0" borderId="5" xfId="2" applyNumberFormat="1" applyFont="1" applyBorder="1" applyAlignment="1">
      <alignment horizontal="left" vertical="center"/>
    </xf>
    <xf numFmtId="165" fontId="9" fillId="0" borderId="15" xfId="2" applyNumberFormat="1" applyFont="1" applyBorder="1" applyAlignment="1">
      <alignment horizontal="left" vertic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5" fontId="8" fillId="0" borderId="6" xfId="2" applyNumberFormat="1" applyFont="1" applyBorder="1" applyAlignment="1">
      <alignment horizontal="center" vertical="center"/>
    </xf>
    <xf numFmtId="165" fontId="8" fillId="0" borderId="5" xfId="2" applyNumberFormat="1" applyFont="1" applyBorder="1" applyAlignment="1">
      <alignment horizontal="center" vertical="center"/>
    </xf>
    <xf numFmtId="165" fontId="8" fillId="0" borderId="15" xfId="2" applyNumberFormat="1" applyFont="1" applyBorder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57"/>
  <sheetViews>
    <sheetView showGridLines="0" tabSelected="1" zoomScale="110" zoomScaleNormal="110" workbookViewId="0">
      <selection activeCell="F1" sqref="F1:H1"/>
    </sheetView>
  </sheetViews>
  <sheetFormatPr baseColWidth="10" defaultColWidth="11.453125" defaultRowHeight="14.5" x14ac:dyDescent="0.35"/>
  <cols>
    <col min="1" max="2" width="8.54296875" customWidth="1"/>
    <col min="3" max="3" width="23.54296875" bestFit="1" customWidth="1"/>
    <col min="4" max="4" width="11" bestFit="1" customWidth="1"/>
    <col min="5" max="5" width="5.54296875" bestFit="1" customWidth="1"/>
    <col min="6" max="6" width="12.7265625" bestFit="1" customWidth="1"/>
    <col min="7" max="7" width="8.54296875" bestFit="1" customWidth="1"/>
    <col min="8" max="8" width="12" bestFit="1" customWidth="1"/>
    <col min="9" max="9" width="15.1796875" bestFit="1" customWidth="1"/>
  </cols>
  <sheetData>
    <row r="1" spans="3:10" s="35" customFormat="1" x14ac:dyDescent="0.35">
      <c r="F1" s="66" t="s">
        <v>49</v>
      </c>
      <c r="G1" s="66"/>
      <c r="H1" s="66"/>
    </row>
    <row r="2" spans="3:10" s="35" customFormat="1" ht="42" customHeight="1" x14ac:dyDescent="0.35">
      <c r="C2" s="43" t="s">
        <v>0</v>
      </c>
      <c r="D2" s="43" t="s">
        <v>1</v>
      </c>
      <c r="E2" s="43" t="s">
        <v>2</v>
      </c>
      <c r="F2" s="44" t="s">
        <v>41</v>
      </c>
      <c r="G2" s="44" t="s">
        <v>42</v>
      </c>
      <c r="H2" s="45" t="s">
        <v>48</v>
      </c>
    </row>
    <row r="3" spans="3:10" s="35" customFormat="1" x14ac:dyDescent="0.35">
      <c r="C3" s="79" t="s">
        <v>4</v>
      </c>
      <c r="D3" s="50" t="s">
        <v>5</v>
      </c>
      <c r="E3" s="77">
        <v>4</v>
      </c>
      <c r="F3" s="51">
        <v>0.109</v>
      </c>
      <c r="G3" s="52">
        <f>+F3/12</f>
        <v>9.0833333333333339E-3</v>
      </c>
      <c r="H3" s="53">
        <f>(1+F3/12)^(12)-1</f>
        <v>0.11461375386704953</v>
      </c>
    </row>
    <row r="4" spans="3:10" s="35" customFormat="1" x14ac:dyDescent="0.35">
      <c r="C4" s="79"/>
      <c r="D4" s="50" t="s">
        <v>6</v>
      </c>
      <c r="E4" s="77"/>
      <c r="F4" s="51">
        <v>0.114</v>
      </c>
      <c r="G4" s="52">
        <f t="shared" ref="G4:G9" si="0">+F4/12</f>
        <v>9.4999999999999998E-3</v>
      </c>
      <c r="H4" s="53">
        <f>(1+F4/12)^12-1</f>
        <v>0.12014921627417685</v>
      </c>
    </row>
    <row r="5" spans="3:10" s="35" customFormat="1" ht="14.25" customHeight="1" x14ac:dyDescent="0.35">
      <c r="C5" s="79"/>
      <c r="D5" s="50" t="s">
        <v>7</v>
      </c>
      <c r="E5" s="77"/>
      <c r="F5" s="51">
        <v>0.11899999999999999</v>
      </c>
      <c r="G5" s="52">
        <f t="shared" si="0"/>
        <v>9.9166666666666656E-3</v>
      </c>
      <c r="H5" s="53">
        <f t="shared" ref="H5:H50" si="1">(1+F5/12)^(12)-1</f>
        <v>0.12570986793122851</v>
      </c>
      <c r="I5" s="60"/>
      <c r="J5" s="60"/>
    </row>
    <row r="6" spans="3:10" s="35" customFormat="1" ht="15.75" customHeight="1" x14ac:dyDescent="0.35">
      <c r="C6" s="79"/>
      <c r="D6" s="50" t="s">
        <v>8</v>
      </c>
      <c r="E6" s="77"/>
      <c r="F6" s="51">
        <v>0.124</v>
      </c>
      <c r="G6" s="52">
        <f t="shared" si="0"/>
        <v>1.0333333333333333E-2</v>
      </c>
      <c r="H6" s="53">
        <f t="shared" si="1"/>
        <v>0.13129581299901383</v>
      </c>
      <c r="J6" s="60"/>
    </row>
    <row r="7" spans="3:10" s="35" customFormat="1" ht="16.5" customHeight="1" x14ac:dyDescent="0.35">
      <c r="C7" s="79"/>
      <c r="D7" s="50" t="s">
        <v>9</v>
      </c>
      <c r="E7" s="77"/>
      <c r="F7" s="51">
        <v>0.125</v>
      </c>
      <c r="G7" s="52">
        <f t="shared" si="0"/>
        <v>1.0416666666666666E-2</v>
      </c>
      <c r="H7" s="53">
        <f t="shared" si="1"/>
        <v>0.13241604641527593</v>
      </c>
    </row>
    <row r="8" spans="3:10" s="35" customFormat="1" ht="15" hidden="1" customHeight="1" x14ac:dyDescent="0.35">
      <c r="C8" s="79"/>
      <c r="D8" s="50" t="s">
        <v>10</v>
      </c>
      <c r="E8" s="77"/>
      <c r="F8" s="51">
        <v>0.127</v>
      </c>
      <c r="G8" s="52">
        <f t="shared" si="0"/>
        <v>1.0583333333333333E-2</v>
      </c>
      <c r="H8" s="53">
        <f t="shared" si="1"/>
        <v>0.13465956435277127</v>
      </c>
    </row>
    <row r="9" spans="3:10" s="35" customFormat="1" ht="15" hidden="1" customHeight="1" x14ac:dyDescent="0.35">
      <c r="C9" s="79"/>
      <c r="D9" s="50" t="s">
        <v>11</v>
      </c>
      <c r="E9" s="77"/>
      <c r="F9" s="51">
        <v>0.128</v>
      </c>
      <c r="G9" s="52">
        <f t="shared" si="0"/>
        <v>1.0666666666666666E-2</v>
      </c>
      <c r="H9" s="53">
        <f t="shared" si="1"/>
        <v>0.13578285055237171</v>
      </c>
    </row>
    <row r="10" spans="3:10" ht="24" customHeight="1" x14ac:dyDescent="0.35">
      <c r="C10" s="46" t="s">
        <v>0</v>
      </c>
      <c r="D10" s="46" t="s">
        <v>1</v>
      </c>
      <c r="E10" s="46" t="s">
        <v>2</v>
      </c>
      <c r="F10" s="44" t="s">
        <v>41</v>
      </c>
      <c r="G10" s="47" t="s">
        <v>3</v>
      </c>
      <c r="H10" s="45" t="s">
        <v>48</v>
      </c>
    </row>
    <row r="11" spans="3:10" x14ac:dyDescent="0.35">
      <c r="C11" s="76" t="s">
        <v>12</v>
      </c>
      <c r="D11" s="54" t="s">
        <v>5</v>
      </c>
      <c r="E11" s="77">
        <v>4</v>
      </c>
      <c r="F11" s="51">
        <v>0.109</v>
      </c>
      <c r="G11" s="55">
        <f>+F11/12</f>
        <v>9.0833333333333339E-3</v>
      </c>
      <c r="H11" s="53">
        <f t="shared" si="1"/>
        <v>0.11461375386704953</v>
      </c>
    </row>
    <row r="12" spans="3:10" x14ac:dyDescent="0.35">
      <c r="C12" s="76"/>
      <c r="D12" s="54" t="s">
        <v>6</v>
      </c>
      <c r="E12" s="77"/>
      <c r="F12" s="51">
        <v>0.114</v>
      </c>
      <c r="G12" s="55">
        <f t="shared" ref="G12:G17" si="2">+F12/12</f>
        <v>9.4999999999999998E-3</v>
      </c>
      <c r="H12" s="53">
        <f t="shared" si="1"/>
        <v>0.12014921627417685</v>
      </c>
    </row>
    <row r="13" spans="3:10" x14ac:dyDescent="0.35">
      <c r="C13" s="76"/>
      <c r="D13" s="54" t="s">
        <v>7</v>
      </c>
      <c r="E13" s="77"/>
      <c r="F13" s="51">
        <v>0.11899999999999999</v>
      </c>
      <c r="G13" s="55">
        <f t="shared" si="2"/>
        <v>9.9166666666666656E-3</v>
      </c>
      <c r="H13" s="53">
        <f t="shared" si="1"/>
        <v>0.12570986793122851</v>
      </c>
    </row>
    <row r="14" spans="3:10" x14ac:dyDescent="0.35">
      <c r="C14" s="76"/>
      <c r="D14" s="54" t="s">
        <v>8</v>
      </c>
      <c r="E14" s="77"/>
      <c r="F14" s="51">
        <v>0.124</v>
      </c>
      <c r="G14" s="55">
        <f t="shared" si="2"/>
        <v>1.0333333333333333E-2</v>
      </c>
      <c r="H14" s="53">
        <f t="shared" si="1"/>
        <v>0.13129581299901383</v>
      </c>
    </row>
    <row r="15" spans="3:10" x14ac:dyDescent="0.35">
      <c r="C15" s="76"/>
      <c r="D15" s="54" t="s">
        <v>9</v>
      </c>
      <c r="E15" s="77"/>
      <c r="F15" s="51">
        <v>0.125</v>
      </c>
      <c r="G15" s="55">
        <f t="shared" si="2"/>
        <v>1.0416666666666666E-2</v>
      </c>
      <c r="H15" s="53">
        <f t="shared" si="1"/>
        <v>0.13241604641527593</v>
      </c>
    </row>
    <row r="16" spans="3:10" hidden="1" x14ac:dyDescent="0.35">
      <c r="C16" s="76"/>
      <c r="D16" s="54" t="s">
        <v>10</v>
      </c>
      <c r="E16" s="77"/>
      <c r="F16" s="51">
        <v>0.127</v>
      </c>
      <c r="G16" s="55">
        <f t="shared" si="2"/>
        <v>1.0583333333333333E-2</v>
      </c>
      <c r="H16" s="53">
        <f t="shared" si="1"/>
        <v>0.13465956435277127</v>
      </c>
    </row>
    <row r="17" spans="3:8" hidden="1" x14ac:dyDescent="0.35">
      <c r="C17" s="76"/>
      <c r="D17" s="56" t="s">
        <v>11</v>
      </c>
      <c r="E17" s="78"/>
      <c r="F17" s="51">
        <v>0.128</v>
      </c>
      <c r="G17" s="55">
        <f t="shared" si="2"/>
        <v>1.0666666666666666E-2</v>
      </c>
      <c r="H17" s="53">
        <f t="shared" si="1"/>
        <v>0.13578285055237171</v>
      </c>
    </row>
    <row r="18" spans="3:8" ht="21" x14ac:dyDescent="0.35">
      <c r="C18" s="46" t="s">
        <v>0</v>
      </c>
      <c r="D18" s="44" t="s">
        <v>1</v>
      </c>
      <c r="E18" s="44" t="s">
        <v>2</v>
      </c>
      <c r="F18" s="44" t="s">
        <v>41</v>
      </c>
      <c r="G18" s="47" t="s">
        <v>3</v>
      </c>
      <c r="H18" s="45" t="s">
        <v>48</v>
      </c>
    </row>
    <row r="19" spans="3:8" ht="15" customHeight="1" x14ac:dyDescent="0.35">
      <c r="C19" s="61" t="s">
        <v>13</v>
      </c>
      <c r="D19" s="54" t="s">
        <v>5</v>
      </c>
      <c r="E19" s="57">
        <v>4</v>
      </c>
      <c r="F19" s="58">
        <v>9.3986815484376124E-2</v>
      </c>
      <c r="G19" s="55">
        <f t="shared" ref="G19:G20" si="3">+F19/12</f>
        <v>7.8322346236980103E-3</v>
      </c>
      <c r="H19" s="53">
        <f t="shared" si="1"/>
        <v>9.8143100269288963E-2</v>
      </c>
    </row>
    <row r="20" spans="3:8" x14ac:dyDescent="0.35">
      <c r="C20" s="61" t="s">
        <v>14</v>
      </c>
      <c r="D20" s="54" t="s">
        <v>17</v>
      </c>
      <c r="E20" s="57">
        <v>4</v>
      </c>
      <c r="F20" s="58">
        <v>0.115</v>
      </c>
      <c r="G20" s="55">
        <f t="shared" si="3"/>
        <v>9.5833333333333343E-3</v>
      </c>
      <c r="H20" s="53">
        <f t="shared" si="1"/>
        <v>0.12125932813801632</v>
      </c>
    </row>
    <row r="21" spans="3:8" x14ac:dyDescent="0.35">
      <c r="C21" s="61" t="s">
        <v>16</v>
      </c>
      <c r="D21" s="54" t="s">
        <v>15</v>
      </c>
      <c r="E21" s="57">
        <v>4</v>
      </c>
      <c r="F21" s="58">
        <v>0.11899999999999999</v>
      </c>
      <c r="G21" s="55">
        <f t="shared" ref="G21:G22" si="4">+F21/12</f>
        <v>9.9166666666666656E-3</v>
      </c>
      <c r="H21" s="53">
        <f t="shared" si="1"/>
        <v>0.12570986793122851</v>
      </c>
    </row>
    <row r="22" spans="3:8" x14ac:dyDescent="0.35">
      <c r="C22" s="62" t="s">
        <v>45</v>
      </c>
      <c r="D22" s="54" t="s">
        <v>18</v>
      </c>
      <c r="E22" s="57">
        <v>4</v>
      </c>
      <c r="F22" s="58">
        <v>0.10898681548437611</v>
      </c>
      <c r="G22" s="55">
        <f t="shared" si="4"/>
        <v>9.0822346236980097E-3</v>
      </c>
      <c r="H22" s="53">
        <f t="shared" si="1"/>
        <v>0.1145991905956516</v>
      </c>
    </row>
    <row r="23" spans="3:8" x14ac:dyDescent="0.35">
      <c r="C23" s="62" t="s">
        <v>45</v>
      </c>
      <c r="D23" s="54" t="s">
        <v>15</v>
      </c>
      <c r="E23" s="57">
        <v>4</v>
      </c>
      <c r="F23" s="58">
        <v>0.11899999999999999</v>
      </c>
      <c r="G23" s="55">
        <f t="shared" ref="G23" si="5">+F23/12</f>
        <v>9.9166666666666656E-3</v>
      </c>
      <c r="H23" s="53">
        <f t="shared" si="1"/>
        <v>0.12570986793122851</v>
      </c>
    </row>
    <row r="24" spans="3:8" hidden="1" x14ac:dyDescent="0.35">
      <c r="C24" s="48" t="s">
        <v>45</v>
      </c>
      <c r="D24" s="54" t="s">
        <v>19</v>
      </c>
      <c r="E24" s="57">
        <v>4</v>
      </c>
      <c r="F24" s="58">
        <v>0.12</v>
      </c>
      <c r="G24" s="55">
        <f t="shared" ref="G24:G25" si="6">+F24/12</f>
        <v>0.01</v>
      </c>
      <c r="H24" s="53">
        <f t="shared" si="1"/>
        <v>0.12682503013196977</v>
      </c>
    </row>
    <row r="25" spans="3:8" hidden="1" x14ac:dyDescent="0.35">
      <c r="C25" s="48" t="s">
        <v>45</v>
      </c>
      <c r="D25" s="54" t="s">
        <v>20</v>
      </c>
      <c r="E25" s="57">
        <v>4</v>
      </c>
      <c r="F25" s="58">
        <v>0.123</v>
      </c>
      <c r="G25" s="55">
        <f t="shared" si="6"/>
        <v>1.025E-2</v>
      </c>
      <c r="H25" s="53">
        <f t="shared" si="1"/>
        <v>0.13017659549987282</v>
      </c>
    </row>
    <row r="26" spans="3:8" ht="21" x14ac:dyDescent="0.35">
      <c r="C26" s="46" t="s">
        <v>0</v>
      </c>
      <c r="D26" s="49" t="s">
        <v>1</v>
      </c>
      <c r="E26" s="44" t="s">
        <v>2</v>
      </c>
      <c r="F26" s="44" t="s">
        <v>41</v>
      </c>
      <c r="G26" s="47" t="s">
        <v>3</v>
      </c>
      <c r="H26" s="45" t="s">
        <v>48</v>
      </c>
    </row>
    <row r="27" spans="3:8" s="35" customFormat="1" x14ac:dyDescent="0.35">
      <c r="C27" s="73" t="s">
        <v>21</v>
      </c>
      <c r="D27" s="50" t="s">
        <v>22</v>
      </c>
      <c r="E27" s="77">
        <v>4</v>
      </c>
      <c r="F27" s="51">
        <v>0.11</v>
      </c>
      <c r="G27" s="52">
        <f t="shared" ref="G27" si="7">+F27/12</f>
        <v>9.1666666666666667E-3</v>
      </c>
      <c r="H27" s="53">
        <f t="shared" si="1"/>
        <v>0.11571883619521484</v>
      </c>
    </row>
    <row r="28" spans="3:8" s="35" customFormat="1" x14ac:dyDescent="0.35">
      <c r="C28" s="73"/>
      <c r="D28" s="50" t="s">
        <v>23</v>
      </c>
      <c r="E28" s="80"/>
      <c r="F28" s="51">
        <v>0.115</v>
      </c>
      <c r="G28" s="52">
        <f t="shared" ref="G28" si="8">+F28/12</f>
        <v>9.5833333333333343E-3</v>
      </c>
      <c r="H28" s="53">
        <f t="shared" si="1"/>
        <v>0.12125932813801632</v>
      </c>
    </row>
    <row r="29" spans="3:8" s="35" customFormat="1" hidden="1" x14ac:dyDescent="0.35">
      <c r="C29" s="73"/>
      <c r="D29" s="50" t="s">
        <v>10</v>
      </c>
      <c r="E29" s="80"/>
      <c r="F29" s="51">
        <v>0.12</v>
      </c>
      <c r="G29" s="52">
        <f t="shared" ref="G29" si="9">+F29/12</f>
        <v>0.01</v>
      </c>
      <c r="H29" s="53">
        <f t="shared" si="1"/>
        <v>0.12682503013196977</v>
      </c>
    </row>
    <row r="30" spans="3:8" s="35" customFormat="1" ht="16.5" hidden="1" customHeight="1" x14ac:dyDescent="0.35">
      <c r="C30" s="73"/>
      <c r="D30" s="50" t="s">
        <v>11</v>
      </c>
      <c r="E30" s="77"/>
      <c r="F30" s="51">
        <v>0.125</v>
      </c>
      <c r="G30" s="52">
        <f t="shared" ref="G30" si="10">+F30/12</f>
        <v>1.0416666666666666E-2</v>
      </c>
      <c r="H30" s="53">
        <f t="shared" si="1"/>
        <v>0.13241604641527593</v>
      </c>
    </row>
    <row r="31" spans="3:8" s="35" customFormat="1" ht="21" x14ac:dyDescent="0.35">
      <c r="C31" s="46" t="s">
        <v>0</v>
      </c>
      <c r="D31" s="46" t="s">
        <v>1</v>
      </c>
      <c r="E31" s="46" t="s">
        <v>2</v>
      </c>
      <c r="F31" s="44" t="s">
        <v>41</v>
      </c>
      <c r="G31" s="47" t="s">
        <v>3</v>
      </c>
      <c r="H31" s="45" t="s">
        <v>48</v>
      </c>
    </row>
    <row r="32" spans="3:8" ht="18" customHeight="1" x14ac:dyDescent="0.35">
      <c r="C32" s="73" t="s">
        <v>24</v>
      </c>
      <c r="D32" s="54" t="s">
        <v>22</v>
      </c>
      <c r="E32" s="74">
        <v>4</v>
      </c>
      <c r="F32" s="51">
        <v>0.11</v>
      </c>
      <c r="G32" s="52">
        <f t="shared" ref="G32" si="11">+F32/12</f>
        <v>9.1666666666666667E-3</v>
      </c>
      <c r="H32" s="53">
        <f t="shared" si="1"/>
        <v>0.11571883619521484</v>
      </c>
    </row>
    <row r="33" spans="3:8" ht="16.5" customHeight="1" x14ac:dyDescent="0.35">
      <c r="C33" s="73"/>
      <c r="D33" s="50" t="s">
        <v>23</v>
      </c>
      <c r="E33" s="74"/>
      <c r="F33" s="51">
        <v>0.115</v>
      </c>
      <c r="G33" s="52">
        <f t="shared" ref="G33:G34" si="12">+F33/12</f>
        <v>9.5833333333333343E-3</v>
      </c>
      <c r="H33" s="53">
        <f t="shared" si="1"/>
        <v>0.12125932813801632</v>
      </c>
    </row>
    <row r="34" spans="3:8" ht="15" hidden="1" customHeight="1" x14ac:dyDescent="0.35">
      <c r="C34" s="73"/>
      <c r="D34" s="54" t="s">
        <v>10</v>
      </c>
      <c r="E34" s="74"/>
      <c r="F34" s="51">
        <v>0.12</v>
      </c>
      <c r="G34" s="52">
        <f t="shared" si="12"/>
        <v>0.01</v>
      </c>
      <c r="H34" s="53">
        <f t="shared" si="1"/>
        <v>0.12682503013196977</v>
      </c>
    </row>
    <row r="35" spans="3:8" s="24" customFormat="1" ht="18.75" hidden="1" customHeight="1" x14ac:dyDescent="0.35">
      <c r="C35" s="73"/>
      <c r="D35" s="54" t="s">
        <v>11</v>
      </c>
      <c r="E35" s="74"/>
      <c r="F35" s="51">
        <v>0.125</v>
      </c>
      <c r="G35" s="55">
        <f t="shared" ref="G35" si="13">+F35/12</f>
        <v>1.0416666666666666E-2</v>
      </c>
      <c r="H35" s="53">
        <f t="shared" si="1"/>
        <v>0.13241604641527593</v>
      </c>
    </row>
    <row r="36" spans="3:8" s="24" customFormat="1" ht="21" x14ac:dyDescent="0.35">
      <c r="C36" s="44" t="s">
        <v>0</v>
      </c>
      <c r="D36" s="44" t="s">
        <v>1</v>
      </c>
      <c r="E36" s="44" t="s">
        <v>2</v>
      </c>
      <c r="F36" s="44" t="s">
        <v>41</v>
      </c>
      <c r="G36" s="47" t="s">
        <v>3</v>
      </c>
      <c r="H36" s="45" t="s">
        <v>48</v>
      </c>
    </row>
    <row r="37" spans="3:8" ht="15" customHeight="1" x14ac:dyDescent="0.35">
      <c r="C37" s="73" t="s">
        <v>25</v>
      </c>
      <c r="D37" s="54" t="s">
        <v>5</v>
      </c>
      <c r="E37" s="67">
        <v>4</v>
      </c>
      <c r="F37" s="58">
        <v>0.114</v>
      </c>
      <c r="G37" s="55">
        <f t="shared" ref="G37" si="14">+F37/12</f>
        <v>9.4999999999999998E-3</v>
      </c>
      <c r="H37" s="53">
        <f t="shared" si="1"/>
        <v>0.12014921627417685</v>
      </c>
    </row>
    <row r="38" spans="3:8" ht="15" customHeight="1" x14ac:dyDescent="0.35">
      <c r="C38" s="73"/>
      <c r="D38" s="54" t="s">
        <v>6</v>
      </c>
      <c r="E38" s="68"/>
      <c r="F38" s="58">
        <v>0.11899999999999999</v>
      </c>
      <c r="G38" s="55">
        <f t="shared" ref="G38:G44" si="15">+F38/12</f>
        <v>9.9166666666666656E-3</v>
      </c>
      <c r="H38" s="53">
        <f t="shared" si="1"/>
        <v>0.12570986793122851</v>
      </c>
    </row>
    <row r="39" spans="3:8" x14ac:dyDescent="0.35">
      <c r="C39" s="73"/>
      <c r="D39" s="54" t="s">
        <v>7</v>
      </c>
      <c r="E39" s="75"/>
      <c r="F39" s="58">
        <v>0.124</v>
      </c>
      <c r="G39" s="55">
        <f t="shared" ref="G39" si="16">+F39/12</f>
        <v>1.0333333333333333E-2</v>
      </c>
      <c r="H39" s="53">
        <f t="shared" si="1"/>
        <v>0.13129581299901383</v>
      </c>
    </row>
    <row r="40" spans="3:8" ht="21" x14ac:dyDescent="0.35">
      <c r="C40" s="46" t="s">
        <v>0</v>
      </c>
      <c r="D40" s="46" t="s">
        <v>1</v>
      </c>
      <c r="E40" s="46" t="s">
        <v>2</v>
      </c>
      <c r="F40" s="44" t="s">
        <v>41</v>
      </c>
      <c r="G40" s="47" t="s">
        <v>3</v>
      </c>
      <c r="H40" s="45" t="s">
        <v>48</v>
      </c>
    </row>
    <row r="41" spans="3:8" x14ac:dyDescent="0.35">
      <c r="C41" s="63" t="s">
        <v>26</v>
      </c>
      <c r="D41" s="50" t="s">
        <v>27</v>
      </c>
      <c r="E41" s="59">
        <v>4</v>
      </c>
      <c r="F41" s="51">
        <v>0.129</v>
      </c>
      <c r="G41" s="52">
        <f t="shared" si="15"/>
        <v>1.0750000000000001E-2</v>
      </c>
      <c r="H41" s="53">
        <f t="shared" si="1"/>
        <v>0.13690715602582859</v>
      </c>
    </row>
    <row r="42" spans="3:8" ht="21" x14ac:dyDescent="0.35">
      <c r="C42" s="46" t="s">
        <v>0</v>
      </c>
      <c r="D42" s="46" t="s">
        <v>1</v>
      </c>
      <c r="E42" s="46" t="s">
        <v>2</v>
      </c>
      <c r="F42" s="44" t="s">
        <v>41</v>
      </c>
      <c r="G42" s="47" t="s">
        <v>3</v>
      </c>
      <c r="H42" s="45" t="s">
        <v>48</v>
      </c>
    </row>
    <row r="43" spans="3:8" x14ac:dyDescent="0.35">
      <c r="C43" s="64" t="s">
        <v>28</v>
      </c>
      <c r="D43" s="50" t="s">
        <v>29</v>
      </c>
      <c r="E43" s="59">
        <v>4</v>
      </c>
      <c r="F43" s="51">
        <v>9.3986815484376124E-2</v>
      </c>
      <c r="G43" s="52">
        <f t="shared" si="15"/>
        <v>7.8322346236980103E-3</v>
      </c>
      <c r="H43" s="53">
        <f t="shared" si="1"/>
        <v>9.8143100269288963E-2</v>
      </c>
    </row>
    <row r="44" spans="3:8" x14ac:dyDescent="0.35">
      <c r="C44" s="64" t="s">
        <v>46</v>
      </c>
      <c r="D44" s="50" t="s">
        <v>47</v>
      </c>
      <c r="E44" s="59">
        <v>4</v>
      </c>
      <c r="F44" s="51">
        <v>0.12</v>
      </c>
      <c r="G44" s="52">
        <f t="shared" si="15"/>
        <v>0.01</v>
      </c>
      <c r="H44" s="53">
        <f t="shared" si="1"/>
        <v>0.12682503013196977</v>
      </c>
    </row>
    <row r="45" spans="3:8" ht="21" x14ac:dyDescent="0.35">
      <c r="C45" s="44" t="s">
        <v>0</v>
      </c>
      <c r="D45" s="46" t="s">
        <v>1</v>
      </c>
      <c r="E45" s="46" t="s">
        <v>2</v>
      </c>
      <c r="F45" s="44" t="s">
        <v>41</v>
      </c>
      <c r="G45" s="47" t="s">
        <v>3</v>
      </c>
      <c r="H45" s="45" t="s">
        <v>48</v>
      </c>
    </row>
    <row r="46" spans="3:8" ht="19.5" customHeight="1" x14ac:dyDescent="0.35">
      <c r="C46" s="70" t="s">
        <v>30</v>
      </c>
      <c r="D46" s="50" t="s">
        <v>5</v>
      </c>
      <c r="E46" s="67">
        <v>4</v>
      </c>
      <c r="F46" s="51">
        <v>0.105</v>
      </c>
      <c r="G46" s="52">
        <f>+F46/12</f>
        <v>8.7499999999999991E-3</v>
      </c>
      <c r="H46" s="53">
        <f t="shared" si="1"/>
        <v>0.11020345045182389</v>
      </c>
    </row>
    <row r="47" spans="3:8" ht="15" customHeight="1" x14ac:dyDescent="0.35">
      <c r="C47" s="71"/>
      <c r="D47" s="50" t="s">
        <v>6</v>
      </c>
      <c r="E47" s="68"/>
      <c r="F47" s="51">
        <v>0.11</v>
      </c>
      <c r="G47" s="52">
        <f t="shared" ref="G47:G50" si="17">+F47/12</f>
        <v>9.1666666666666667E-3</v>
      </c>
      <c r="H47" s="53">
        <f t="shared" si="1"/>
        <v>0.11571883619521484</v>
      </c>
    </row>
    <row r="48" spans="3:8" ht="15" customHeight="1" x14ac:dyDescent="0.35">
      <c r="C48" s="71"/>
      <c r="D48" s="50" t="s">
        <v>7</v>
      </c>
      <c r="E48" s="68"/>
      <c r="F48" s="51">
        <v>0.115</v>
      </c>
      <c r="G48" s="52">
        <f t="shared" si="17"/>
        <v>9.5833333333333343E-3</v>
      </c>
      <c r="H48" s="53">
        <f t="shared" si="1"/>
        <v>0.12125932813801632</v>
      </c>
    </row>
    <row r="49" spans="3:9" ht="15" customHeight="1" x14ac:dyDescent="0.35">
      <c r="C49" s="71"/>
      <c r="D49" s="50" t="s">
        <v>8</v>
      </c>
      <c r="E49" s="68"/>
      <c r="F49" s="51">
        <v>0.12</v>
      </c>
      <c r="G49" s="52">
        <f t="shared" si="17"/>
        <v>0.01</v>
      </c>
      <c r="H49" s="53">
        <f t="shared" si="1"/>
        <v>0.12682503013196977</v>
      </c>
    </row>
    <row r="50" spans="3:9" x14ac:dyDescent="0.35">
      <c r="C50" s="72"/>
      <c r="D50" s="50" t="s">
        <v>9</v>
      </c>
      <c r="E50" s="69"/>
      <c r="F50" s="51">
        <v>0.125</v>
      </c>
      <c r="G50" s="52">
        <f t="shared" si="17"/>
        <v>1.0416666666666666E-2</v>
      </c>
      <c r="H50" s="53">
        <f t="shared" si="1"/>
        <v>0.13241604641527593</v>
      </c>
    </row>
    <row r="51" spans="3:9" ht="21" x14ac:dyDescent="0.35">
      <c r="C51" s="46" t="s">
        <v>0</v>
      </c>
      <c r="D51" s="46" t="s">
        <v>1</v>
      </c>
      <c r="E51" s="46" t="s">
        <v>2</v>
      </c>
      <c r="F51" s="44" t="s">
        <v>41</v>
      </c>
      <c r="G51" s="47" t="s">
        <v>3</v>
      </c>
      <c r="H51" s="45" t="s">
        <v>48</v>
      </c>
    </row>
    <row r="52" spans="3:9" x14ac:dyDescent="0.35">
      <c r="C52" s="64" t="s">
        <v>50</v>
      </c>
      <c r="D52" s="50" t="s">
        <v>29</v>
      </c>
      <c r="E52" s="59">
        <v>4</v>
      </c>
      <c r="F52" s="51">
        <v>9.3986815484376124E-2</v>
      </c>
      <c r="G52" s="52">
        <f t="shared" ref="G52" si="18">+F52/12</f>
        <v>7.8322346236980103E-3</v>
      </c>
      <c r="H52" s="53">
        <f t="shared" ref="H52" si="19">(1+F52/12)^(12)-1</f>
        <v>9.8143100269288963E-2</v>
      </c>
      <c r="I52" s="2"/>
    </row>
    <row r="53" spans="3:9" x14ac:dyDescent="0.35">
      <c r="C53" s="65" t="s">
        <v>51</v>
      </c>
      <c r="D53" s="50" t="s">
        <v>29</v>
      </c>
      <c r="E53" s="59">
        <v>4</v>
      </c>
      <c r="F53" s="51">
        <v>9.3986815484376124E-2</v>
      </c>
      <c r="G53" s="52">
        <f t="shared" ref="G53" si="20">+F53/12</f>
        <v>7.8322346236980103E-3</v>
      </c>
      <c r="H53" s="53">
        <f t="shared" ref="H53" si="21">(1+F53/12)^(12)-1</f>
        <v>9.8143100269288963E-2</v>
      </c>
      <c r="I53" s="2"/>
    </row>
    <row r="56" spans="3:9" x14ac:dyDescent="0.35">
      <c r="D56" s="42"/>
      <c r="E56" s="3"/>
    </row>
    <row r="57" spans="3:9" x14ac:dyDescent="0.35">
      <c r="D57" s="42"/>
    </row>
  </sheetData>
  <mergeCells count="13">
    <mergeCell ref="F1:H1"/>
    <mergeCell ref="E46:E50"/>
    <mergeCell ref="C46:C50"/>
    <mergeCell ref="C32:C35"/>
    <mergeCell ref="E32:E35"/>
    <mergeCell ref="C37:C39"/>
    <mergeCell ref="E37:E39"/>
    <mergeCell ref="C11:C17"/>
    <mergeCell ref="E3:E9"/>
    <mergeCell ref="E11:E17"/>
    <mergeCell ref="C3:C9"/>
    <mergeCell ref="E27:E30"/>
    <mergeCell ref="C27:C30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O15"/>
  <sheetViews>
    <sheetView topLeftCell="B1" zoomScaleNormal="100" workbookViewId="0">
      <selection activeCell="J4" sqref="J4:N4"/>
    </sheetView>
  </sheetViews>
  <sheetFormatPr baseColWidth="10" defaultColWidth="11.453125" defaultRowHeight="14.5" x14ac:dyDescent="0.35"/>
  <cols>
    <col min="2" max="2" width="2.453125" customWidth="1"/>
    <col min="3" max="3" width="28.26953125" customWidth="1"/>
    <col min="4" max="4" width="11.453125" customWidth="1"/>
    <col min="5" max="5" width="11.54296875" style="5" customWidth="1"/>
    <col min="6" max="6" width="16.26953125" bestFit="1" customWidth="1"/>
    <col min="7" max="7" width="13.7265625" style="5" bestFit="1" customWidth="1"/>
    <col min="8" max="8" width="5" style="4" customWidth="1"/>
    <col min="9" max="9" width="11.7265625" customWidth="1"/>
    <col min="10" max="10" width="9.26953125" customWidth="1"/>
    <col min="11" max="11" width="12.1796875" customWidth="1"/>
    <col min="12" max="12" width="12.26953125" customWidth="1"/>
    <col min="13" max="13" width="10.26953125" customWidth="1"/>
    <col min="14" max="14" width="12.26953125" style="5" customWidth="1"/>
  </cols>
  <sheetData>
    <row r="2" spans="3:15" ht="15" thickBot="1" x14ac:dyDescent="0.4"/>
    <row r="3" spans="3:15" x14ac:dyDescent="0.35">
      <c r="C3" s="87" t="s">
        <v>43</v>
      </c>
      <c r="D3" s="88"/>
      <c r="E3" s="88"/>
      <c r="F3" s="88"/>
      <c r="G3" s="89"/>
      <c r="H3" s="6"/>
      <c r="I3" s="93" t="s">
        <v>31</v>
      </c>
      <c r="J3" s="94"/>
      <c r="K3" s="94"/>
      <c r="L3" s="94"/>
      <c r="M3" s="94"/>
      <c r="N3" s="95"/>
    </row>
    <row r="4" spans="3:15" ht="16" x14ac:dyDescent="0.35">
      <c r="C4" s="41" t="s">
        <v>44</v>
      </c>
      <c r="D4" s="90">
        <v>10000000</v>
      </c>
      <c r="E4" s="91"/>
      <c r="F4" s="91"/>
      <c r="G4" s="92"/>
      <c r="H4" s="7"/>
      <c r="I4" s="40" t="s">
        <v>44</v>
      </c>
      <c r="J4" s="96">
        <v>10000000</v>
      </c>
      <c r="K4" s="97"/>
      <c r="L4" s="97"/>
      <c r="M4" s="97"/>
      <c r="N4" s="98"/>
    </row>
    <row r="5" spans="3:15" x14ac:dyDescent="0.35">
      <c r="C5" s="81" t="s">
        <v>32</v>
      </c>
      <c r="D5" s="82"/>
      <c r="E5" s="82"/>
      <c r="F5" s="82"/>
      <c r="G5" s="83"/>
      <c r="H5" s="8"/>
      <c r="I5" s="84" t="s">
        <v>33</v>
      </c>
      <c r="J5" s="85"/>
      <c r="K5" s="85"/>
      <c r="L5" s="85"/>
      <c r="M5" s="85"/>
      <c r="N5" s="86"/>
    </row>
    <row r="6" spans="3:15" x14ac:dyDescent="0.35">
      <c r="C6" s="27" t="s">
        <v>34</v>
      </c>
      <c r="D6" s="28" t="s">
        <v>35</v>
      </c>
      <c r="E6" s="28" t="s">
        <v>36</v>
      </c>
      <c r="F6" s="28" t="s">
        <v>37</v>
      </c>
      <c r="G6" s="29" t="s">
        <v>38</v>
      </c>
      <c r="H6" s="10"/>
      <c r="I6" s="27" t="s">
        <v>39</v>
      </c>
      <c r="J6" s="28" t="s">
        <v>35</v>
      </c>
      <c r="K6" s="28" t="s">
        <v>36</v>
      </c>
      <c r="L6" s="28" t="s">
        <v>37</v>
      </c>
      <c r="M6" s="28" t="s">
        <v>38</v>
      </c>
      <c r="N6" s="29" t="s">
        <v>40</v>
      </c>
    </row>
    <row r="7" spans="3:15" x14ac:dyDescent="0.35">
      <c r="C7" s="9">
        <v>12</v>
      </c>
      <c r="D7" s="11">
        <v>1.2999999999999999E-2</v>
      </c>
      <c r="E7" s="12">
        <f t="shared" ref="E7" si="0">+$D$4/C7</f>
        <v>833333.33333333337</v>
      </c>
      <c r="F7" s="13">
        <f t="shared" ref="F7" si="1">+$D$4*D7</f>
        <v>130000</v>
      </c>
      <c r="G7" s="25">
        <f t="shared" ref="G7" si="2">+E7+F7</f>
        <v>963333.33333333337</v>
      </c>
      <c r="H7" s="10"/>
      <c r="I7" s="34">
        <v>12</v>
      </c>
      <c r="J7" s="36">
        <f>+'Tasas Foncrecer'!G3</f>
        <v>9.0833333333333339E-3</v>
      </c>
      <c r="K7" s="14">
        <f t="shared" ref="K7:K8" si="3">+$D$4/I7</f>
        <v>833333.33333333337</v>
      </c>
      <c r="L7" s="32">
        <f t="shared" ref="L7:L8" si="4">+$D$4*J7</f>
        <v>90833.333333333343</v>
      </c>
      <c r="M7" s="15">
        <f t="shared" ref="M7:M8" si="5">+K7+L7</f>
        <v>924166.66666666674</v>
      </c>
      <c r="N7" s="30">
        <f t="shared" ref="N7:N8" si="6">+F7-L7</f>
        <v>39166.666666666657</v>
      </c>
    </row>
    <row r="8" spans="3:15" x14ac:dyDescent="0.35">
      <c r="C8" s="9">
        <v>24</v>
      </c>
      <c r="D8" s="11">
        <v>1.35E-2</v>
      </c>
      <c r="E8" s="12">
        <f t="shared" ref="E8" si="7">+$D$4/C8</f>
        <v>416666.66666666669</v>
      </c>
      <c r="F8" s="13">
        <f t="shared" ref="F8" si="8">+$D$4*D8</f>
        <v>135000</v>
      </c>
      <c r="G8" s="25">
        <f t="shared" ref="G8" si="9">+E8+F8</f>
        <v>551666.66666666674</v>
      </c>
      <c r="H8" s="10"/>
      <c r="I8" s="34">
        <v>24</v>
      </c>
      <c r="J8" s="36">
        <f>+'Tasas Foncrecer'!G4</f>
        <v>9.4999999999999998E-3</v>
      </c>
      <c r="K8" s="14">
        <f t="shared" si="3"/>
        <v>416666.66666666669</v>
      </c>
      <c r="L8" s="32">
        <f t="shared" si="4"/>
        <v>95000</v>
      </c>
      <c r="M8" s="15">
        <f t="shared" si="5"/>
        <v>511666.66666666669</v>
      </c>
      <c r="N8" s="30">
        <f t="shared" si="6"/>
        <v>40000</v>
      </c>
    </row>
    <row r="9" spans="3:15" x14ac:dyDescent="0.35">
      <c r="C9" s="38">
        <v>36</v>
      </c>
      <c r="D9" s="11">
        <v>1.4E-2</v>
      </c>
      <c r="E9" s="12">
        <f>+$D$4/C9</f>
        <v>277777.77777777775</v>
      </c>
      <c r="F9" s="13">
        <f>+$D$4*D9</f>
        <v>140000</v>
      </c>
      <c r="G9" s="25">
        <f>+E9+F9</f>
        <v>417777.77777777775</v>
      </c>
      <c r="H9" s="17"/>
      <c r="I9" s="16">
        <v>36</v>
      </c>
      <c r="J9" s="36">
        <f>+'Tasas Foncrecer'!G5</f>
        <v>9.9166666666666656E-3</v>
      </c>
      <c r="K9" s="14">
        <f>+$D$4/I9</f>
        <v>277777.77777777775</v>
      </c>
      <c r="L9" s="32">
        <f>+$D$4*J9</f>
        <v>99166.666666666657</v>
      </c>
      <c r="M9" s="15">
        <f>+K9+L9</f>
        <v>376944.44444444438</v>
      </c>
      <c r="N9" s="30">
        <f>+F9-L9</f>
        <v>40833.333333333343</v>
      </c>
      <c r="O9" s="2"/>
    </row>
    <row r="10" spans="3:15" x14ac:dyDescent="0.35">
      <c r="C10" s="38">
        <v>36</v>
      </c>
      <c r="D10" s="11">
        <v>1.4500000000000001E-2</v>
      </c>
      <c r="E10" s="12">
        <f>+$D$4/C10</f>
        <v>277777.77777777775</v>
      </c>
      <c r="F10" s="13">
        <f>+$D$4*D10</f>
        <v>145000</v>
      </c>
      <c r="G10" s="25">
        <f>+E10+F10</f>
        <v>422777.77777777775</v>
      </c>
      <c r="H10" s="17"/>
      <c r="I10" s="16">
        <v>48</v>
      </c>
      <c r="J10" s="36">
        <f>+'Tasas Foncrecer'!G6</f>
        <v>1.0333333333333333E-2</v>
      </c>
      <c r="K10" s="14">
        <f>+$D$4/I10</f>
        <v>208333.33333333334</v>
      </c>
      <c r="L10" s="32">
        <f t="shared" ref="L10:L13" si="10">+$D$4*J10</f>
        <v>103333.33333333333</v>
      </c>
      <c r="M10" s="15">
        <f t="shared" ref="M10:M13" si="11">+K10+L10</f>
        <v>311666.66666666669</v>
      </c>
      <c r="N10" s="30">
        <f>+F10-L10</f>
        <v>41666.666666666672</v>
      </c>
    </row>
    <row r="11" spans="3:15" x14ac:dyDescent="0.35">
      <c r="C11" s="38">
        <v>60</v>
      </c>
      <c r="D11" s="11">
        <v>1.4999999999999999E-2</v>
      </c>
      <c r="E11" s="12">
        <f>+$D$4/C11</f>
        <v>166666.66666666666</v>
      </c>
      <c r="F11" s="13">
        <f>+$D$4*D11</f>
        <v>150000</v>
      </c>
      <c r="G11" s="25">
        <f>+E11+F11</f>
        <v>316666.66666666663</v>
      </c>
      <c r="H11" s="17"/>
      <c r="I11" s="16">
        <v>60</v>
      </c>
      <c r="J11" s="36">
        <f>+'Tasas Foncrecer'!G7</f>
        <v>1.0416666666666666E-2</v>
      </c>
      <c r="K11" s="14">
        <f>+$D$4/I11</f>
        <v>166666.66666666666</v>
      </c>
      <c r="L11" s="32">
        <f t="shared" si="10"/>
        <v>104166.66666666666</v>
      </c>
      <c r="M11" s="15">
        <f t="shared" si="11"/>
        <v>270833.33333333331</v>
      </c>
      <c r="N11" s="30">
        <f>+F11-L11</f>
        <v>45833.333333333343</v>
      </c>
    </row>
    <row r="12" spans="3:15" x14ac:dyDescent="0.35">
      <c r="C12" s="38">
        <v>72</v>
      </c>
      <c r="D12" s="11">
        <v>1.55E-2</v>
      </c>
      <c r="E12" s="12">
        <f>+$D$4/C12</f>
        <v>138888.88888888888</v>
      </c>
      <c r="F12" s="13">
        <f>+$D$4*D12</f>
        <v>155000</v>
      </c>
      <c r="G12" s="25">
        <f>+E12+F12</f>
        <v>293888.88888888888</v>
      </c>
      <c r="H12" s="17"/>
      <c r="I12" s="16">
        <v>72</v>
      </c>
      <c r="J12" s="36">
        <f>+'Tasas Foncrecer'!G8</f>
        <v>1.0583333333333333E-2</v>
      </c>
      <c r="K12" s="14">
        <f>+$D$4/I12</f>
        <v>138888.88888888888</v>
      </c>
      <c r="L12" s="32">
        <f t="shared" si="10"/>
        <v>105833.33333333333</v>
      </c>
      <c r="M12" s="15">
        <f t="shared" si="11"/>
        <v>244722.22222222219</v>
      </c>
      <c r="N12" s="30">
        <f>+F12-L12</f>
        <v>49166.666666666672</v>
      </c>
    </row>
    <row r="13" spans="3:15" ht="15" thickBot="1" x14ac:dyDescent="0.4">
      <c r="C13" s="39">
        <v>84</v>
      </c>
      <c r="D13" s="19">
        <v>1.6199999999999999E-2</v>
      </c>
      <c r="E13" s="20">
        <f>+$D$4/C13</f>
        <v>119047.61904761905</v>
      </c>
      <c r="F13" s="21">
        <f>+$D$4*D13</f>
        <v>162000</v>
      </c>
      <c r="G13" s="26">
        <f>+E13+F13</f>
        <v>281047.61904761905</v>
      </c>
      <c r="H13" s="17"/>
      <c r="I13" s="18">
        <v>84</v>
      </c>
      <c r="J13" s="37">
        <f>+'Tasas Foncrecer'!G9</f>
        <v>1.0666666666666666E-2</v>
      </c>
      <c r="K13" s="22">
        <f>+$D$4/I13</f>
        <v>119047.61904761905</v>
      </c>
      <c r="L13" s="33">
        <f t="shared" si="10"/>
        <v>106666.66666666666</v>
      </c>
      <c r="M13" s="23">
        <f t="shared" si="11"/>
        <v>225714.28571428571</v>
      </c>
      <c r="N13" s="31">
        <f>+F13-L13</f>
        <v>55333.333333333343</v>
      </c>
    </row>
    <row r="15" spans="3:15" x14ac:dyDescent="0.35">
      <c r="D15" s="1"/>
    </row>
  </sheetData>
  <mergeCells count="6">
    <mergeCell ref="C5:G5"/>
    <mergeCell ref="I5:N5"/>
    <mergeCell ref="C3:G3"/>
    <mergeCell ref="D4:G4"/>
    <mergeCell ref="I3:N3"/>
    <mergeCell ref="J4:N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dfef5c-257a-49ba-8cda-10928897a1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56BE2FBA7F2D4AAAC04BC3ED64E99D" ma:contentTypeVersion="15" ma:contentTypeDescription="Crear nuevo documento." ma:contentTypeScope="" ma:versionID="587ec1d6d813ea727879eea7a7cfc38e">
  <xsd:schema xmlns:xsd="http://www.w3.org/2001/XMLSchema" xmlns:xs="http://www.w3.org/2001/XMLSchema" xmlns:p="http://schemas.microsoft.com/office/2006/metadata/properties" xmlns:ns3="13dfef5c-257a-49ba-8cda-10928897a1a9" xmlns:ns4="b398e665-b575-492b-8a6f-e58aff6e1ad0" targetNamespace="http://schemas.microsoft.com/office/2006/metadata/properties" ma:root="true" ma:fieldsID="182e14b3b9bc971c127267dbd5908e05" ns3:_="" ns4:_="">
    <xsd:import namespace="13dfef5c-257a-49ba-8cda-10928897a1a9"/>
    <xsd:import namespace="b398e665-b575-492b-8a6f-e58aff6e1a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ef5c-257a-49ba-8cda-10928897a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8e665-b575-492b-8a6f-e58aff6e1ad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D0A31-9227-4AA7-9745-B0145593FB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60BBB6-A587-4D2E-8250-41CB4EA30AC5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398e665-b575-492b-8a6f-e58aff6e1ad0"/>
    <ds:schemaRef ds:uri="13dfef5c-257a-49ba-8cda-10928897a1a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E46C72D-6D15-45F3-B4CB-F483F759D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ef5c-257a-49ba-8cda-10928897a1a9"/>
    <ds:schemaRef ds:uri="b398e665-b575-492b-8a6f-e58aff6e1a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Tasas Foncrecer</vt:lpstr>
      <vt:lpstr>Comparativo</vt:lpstr>
      <vt:lpstr>'Tasas Foncrecer'!Área_de_impresión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Garzon Castaneda Camilo Andres</dc:creator>
  <cp:keywords/>
  <dc:description/>
  <cp:lastModifiedBy>Marcela Maria Marchena Camargo</cp:lastModifiedBy>
  <cp:revision/>
  <dcterms:created xsi:type="dcterms:W3CDTF">2015-07-31T22:10:26Z</dcterms:created>
  <dcterms:modified xsi:type="dcterms:W3CDTF">2026-08-31T16:31:51Z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0x0101002056BE2FBA7F2D4AAAC04BC3ED64E99D</vt:lpwstr>
  </property>
</Properties>
</file>